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kovic.m\Nextcloud\80_Diverses\2022_Preisliste\Händlerkalkulator\"/>
    </mc:Choice>
  </mc:AlternateContent>
  <xr:revisionPtr revIDLastSave="0" documentId="13_ncr:1_{5936067C-DFA7-4095-8B54-DC7D64194971}" xr6:coauthVersionLast="47" xr6:coauthVersionMax="47" xr10:uidLastSave="{00000000-0000-0000-0000-000000000000}"/>
  <workbookProtection workbookAlgorithmName="SHA-512" workbookHashValue="tLuVyCyWBIUK5REGQFi07PmJD511xEMjT+NI+S3/q7DfVvxrGwo7AVlAKglYt0FJC0WsVFZDSpLdAGJaOt7rog==" workbookSaltValue="99NVHDdvZRu/aqryU8IxQA==" workbookSpinCount="100000" lockStructure="1"/>
  <bookViews>
    <workbookView xWindow="-120" yWindow="-120" windowWidth="29040" windowHeight="15840" xr2:uid="{B2282467-3011-408A-B330-2F8094084136}"/>
  </bookViews>
  <sheets>
    <sheet name="Kalkulator" sheetId="1" r:id="rId1"/>
    <sheet name="Berechnung" sheetId="2" state="hidden" r:id="rId2"/>
  </sheets>
  <definedNames>
    <definedName name="_xlnm.Print_Area" localSheetId="0">Kalkulator!$A$1:$AZ$34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K23" i="1"/>
  <c r="H23" i="1"/>
  <c r="E23" i="1"/>
  <c r="F23" i="1" s="1"/>
  <c r="G23" i="1" s="1"/>
  <c r="N14" i="1" l="1"/>
  <c r="O14" i="1" s="1"/>
  <c r="P14" i="1" s="1"/>
  <c r="K14" i="1"/>
  <c r="L14" i="1" s="1"/>
  <c r="M14" i="1" s="1"/>
  <c r="H14" i="1"/>
  <c r="I14" i="1" s="1"/>
  <c r="J14" i="1" s="1"/>
  <c r="F14" i="1"/>
  <c r="G14" i="1" s="1"/>
  <c r="N13" i="1"/>
  <c r="O13" i="1" s="1"/>
  <c r="P13" i="1" s="1"/>
  <c r="K13" i="1"/>
  <c r="L13" i="1" s="1"/>
  <c r="M13" i="1" s="1"/>
  <c r="H13" i="1"/>
  <c r="I13" i="1" s="1"/>
  <c r="J13" i="1" s="1"/>
  <c r="F13" i="1"/>
  <c r="G13" i="1" s="1"/>
  <c r="N12" i="1"/>
  <c r="O12" i="1" s="1"/>
  <c r="P12" i="1" s="1"/>
  <c r="K12" i="1"/>
  <c r="L12" i="1" s="1"/>
  <c r="M12" i="1" s="1"/>
  <c r="H12" i="1"/>
  <c r="I12" i="1" s="1"/>
  <c r="J12" i="1" s="1"/>
  <c r="F12" i="1"/>
  <c r="G12" i="1" s="1"/>
  <c r="N11" i="1"/>
  <c r="O11" i="1" s="1"/>
  <c r="P11" i="1" s="1"/>
  <c r="K11" i="1"/>
  <c r="L11" i="1" s="1"/>
  <c r="M11" i="1" s="1"/>
  <c r="H11" i="1"/>
  <c r="I11" i="1" s="1"/>
  <c r="J11" i="1" s="1"/>
  <c r="F11" i="1"/>
  <c r="G11" i="1" s="1"/>
  <c r="N10" i="1"/>
  <c r="O10" i="1" s="1"/>
  <c r="P10" i="1" s="1"/>
  <c r="K10" i="1"/>
  <c r="L10" i="1" s="1"/>
  <c r="M10" i="1" s="1"/>
  <c r="H10" i="1"/>
  <c r="I10" i="1" s="1"/>
  <c r="J10" i="1" s="1"/>
  <c r="F10" i="1"/>
  <c r="G10" i="1" s="1"/>
  <c r="N9" i="1"/>
  <c r="O9" i="1" s="1"/>
  <c r="P9" i="1" s="1"/>
  <c r="K9" i="1"/>
  <c r="L9" i="1" s="1"/>
  <c r="M9" i="1" s="1"/>
  <c r="H9" i="1"/>
  <c r="I9" i="1" s="1"/>
  <c r="J9" i="1" s="1"/>
  <c r="F9" i="1"/>
  <c r="G9" i="1" s="1"/>
  <c r="N8" i="1"/>
  <c r="K8" i="1"/>
  <c r="L23" i="1" s="1"/>
  <c r="M23" i="1" s="1"/>
  <c r="H8" i="1"/>
  <c r="I23" i="1" s="1"/>
  <c r="J23" i="1" s="1"/>
  <c r="F8" i="1"/>
  <c r="O23" i="1" l="1"/>
  <c r="P23" i="1" s="1"/>
  <c r="G8" i="1"/>
  <c r="O8" i="1"/>
  <c r="I8" i="1"/>
  <c r="L8" i="1"/>
  <c r="M8" i="1" l="1"/>
  <c r="J8" i="1"/>
  <c r="P8" i="1"/>
</calcChain>
</file>

<file path=xl/sharedStrings.xml><?xml version="1.0" encoding="utf-8"?>
<sst xmlns="http://schemas.openxmlformats.org/spreadsheetml/2006/main" count="85" uniqueCount="44">
  <si>
    <t>User</t>
  </si>
  <si>
    <t>Rabatt in %</t>
  </si>
  <si>
    <t>1 Jahr</t>
  </si>
  <si>
    <t>2 Jahre</t>
  </si>
  <si>
    <t>3 Jahre</t>
  </si>
  <si>
    <t>5 Jahre</t>
  </si>
  <si>
    <t>je User</t>
  </si>
  <si>
    <t>VKP</t>
  </si>
  <si>
    <t>EKP</t>
  </si>
  <si>
    <t>Produktname</t>
  </si>
  <si>
    <t>IK-C-AV_CLOUD</t>
  </si>
  <si>
    <t>IK-C-MAIL_SEC</t>
  </si>
  <si>
    <t>IK-C-MAIL_SEC_APT</t>
  </si>
  <si>
    <t>IK-C-MDM</t>
  </si>
  <si>
    <t>IK-C-MOBILE_SEC</t>
  </si>
  <si>
    <t>IK-P_AV</t>
  </si>
  <si>
    <t>IK-P_AV-HOME</t>
  </si>
  <si>
    <t>Nähere Informationen auf www.ikarussecurity.com</t>
  </si>
  <si>
    <t>Artikelnr.</t>
  </si>
  <si>
    <t>IKARUS anti.virus in the cloud</t>
  </si>
  <si>
    <t>Standard 1</t>
  </si>
  <si>
    <t>IKARUS mail.security</t>
  </si>
  <si>
    <t>Standard 2</t>
  </si>
  <si>
    <t>IKARUS mail.security (inkl. APT)</t>
  </si>
  <si>
    <t>IKARUS anti.virus</t>
  </si>
  <si>
    <t>Angebot</t>
  </si>
  <si>
    <t>Mengenrabattstaffel</t>
  </si>
  <si>
    <t>Laufzeitfaktor</t>
  </si>
  <si>
    <t>2y</t>
  </si>
  <si>
    <t>3y</t>
  </si>
  <si>
    <t>5y</t>
  </si>
  <si>
    <t>Produkte / Laufzeitfaktor</t>
  </si>
  <si>
    <t>Anzahl Produkte</t>
  </si>
  <si>
    <t>Rabatt (Faktor)</t>
  </si>
  <si>
    <r>
      <t xml:space="preserve">Angebotspreis
</t>
    </r>
    <r>
      <rPr>
        <i/>
        <sz val="11"/>
        <rFont val="Arial"/>
        <family val="2"/>
      </rPr>
      <t>inkl. Berücksichtigung des Mengenrabatts</t>
    </r>
  </si>
  <si>
    <t>Es gelten die Allgemeinen Geschäftsbedingungen und EULA</t>
  </si>
  <si>
    <t>ab 2 Produkte / -25%</t>
  </si>
  <si>
    <t>Alle Preise in EURO exkl. USt. / Fehler vorbehalten / Gültig ab 1. Juli 2022</t>
  </si>
  <si>
    <t>IKARUS mobile.security*</t>
  </si>
  <si>
    <t>Ja</t>
  </si>
  <si>
    <t>IKARUS anti.virus Home Edition (3 User)*</t>
  </si>
  <si>
    <t>IKARUS mobile.management (MDM)*</t>
  </si>
  <si>
    <t>*) Diese Produkte sind vom Mengenrabatt ausgenommen.</t>
  </si>
  <si>
    <r>
      <rPr>
        <b/>
        <sz val="20"/>
        <rFont val="Arial"/>
        <family val="2"/>
      </rPr>
      <t>Händlerkalkulator</t>
    </r>
    <r>
      <rPr>
        <sz val="14"/>
        <rFont val="Arial"/>
        <family val="2"/>
      </rPr>
      <t xml:space="preserve"> - Version 2022.07</t>
    </r>
    <r>
      <rPr>
        <sz val="9"/>
        <rFont val="Arial"/>
        <family val="2"/>
      </rPr>
      <t xml:space="preserve"> / 1.1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</si>
</sst>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rgb="FFDA3F2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1"/>
      <color rgb="FFD4310F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8"/>
      <color rgb="FFD4310F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2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medium">
        <color theme="0" tint="-0.249977111117893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249977111117893"/>
      </right>
      <top/>
      <bottom/>
      <diagonal/>
    </border>
    <border>
      <left style="thick">
        <color theme="0" tint="-0.249977111117893"/>
      </left>
      <right style="thin">
        <color theme="0" tint="-0.1498764000366222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 tint="-0.1498764000366222"/>
      </left>
      <right style="thin">
        <color theme="0" tint="-0.1498764000366222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 tint="-0.1498764000366222"/>
      </left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 tint="-0.1498764000366222"/>
      </left>
      <right/>
      <top style="thick">
        <color theme="0" tint="-0.249977111117893"/>
      </top>
      <bottom style="thick">
        <color theme="0" tint="-0.249977111117893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/>
      <diagonal/>
    </border>
    <border>
      <left style="thin">
        <color theme="0" tint="-0.1498764000366222"/>
      </left>
      <right style="thin">
        <color theme="0" tint="-0.1498764000366222"/>
      </right>
      <top style="thick">
        <color theme="0" tint="-0.249977111117893"/>
      </top>
      <bottom/>
      <diagonal/>
    </border>
    <border>
      <left style="thin">
        <color theme="0" tint="-0.1498764000366222"/>
      </left>
      <right style="medium">
        <color theme="0" tint="-0.249977111117893"/>
      </right>
      <top style="thick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1498764000366222"/>
      </right>
      <top style="thick">
        <color theme="0" tint="-0.249977111117893"/>
      </top>
      <bottom/>
      <diagonal/>
    </border>
    <border>
      <left style="thick">
        <color theme="0" tint="-0.249977111117893"/>
      </left>
      <right style="thin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thick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ck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ck">
        <color theme="0" tint="-0.249977111117893"/>
      </bottom>
      <diagonal/>
    </border>
    <border>
      <left style="thin">
        <color theme="0" tint="-0.249977111117893"/>
      </left>
      <right style="thick">
        <color theme="0" tint="-0.249977111117893"/>
      </right>
      <top style="thin">
        <color theme="0" tint="-0.249977111117893"/>
      </top>
      <bottom style="thick">
        <color theme="0" tint="-0.249977111117893"/>
      </bottom>
      <diagonal/>
    </border>
    <border>
      <left style="thick">
        <color theme="0" tint="-0.249977111117893"/>
      </left>
      <right/>
      <top/>
      <bottom style="thick">
        <color theme="0" tint="-0.249977111117893"/>
      </bottom>
      <diagonal/>
    </border>
    <border>
      <left/>
      <right style="thick">
        <color theme="0" tint="-0.249977111117893"/>
      </right>
      <top/>
      <bottom style="thick">
        <color theme="0" tint="-0.249977111117893"/>
      </bottom>
      <diagonal/>
    </border>
    <border>
      <left style="thick">
        <color theme="0" tint="-0.249977111117893"/>
      </left>
      <right/>
      <top style="thick">
        <color theme="0" tint="-0.249977111117893"/>
      </top>
      <bottom/>
      <diagonal/>
    </border>
    <border>
      <left/>
      <right style="thick">
        <color theme="0" tint="-0.249977111117893"/>
      </right>
      <top style="thick">
        <color theme="0" tint="-0.249977111117893"/>
      </top>
      <bottom/>
      <diagonal/>
    </border>
    <border>
      <left style="thick">
        <color theme="0" tint="-0.249977111117893"/>
      </left>
      <right/>
      <top/>
      <bottom/>
      <diagonal/>
    </border>
    <border>
      <left/>
      <right style="thick">
        <color theme="0" tint="-0.249977111117893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18" fillId="2" borderId="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/>
    <xf numFmtId="0" fontId="2" fillId="0" borderId="0" xfId="0" applyFont="1" applyProtection="1"/>
    <xf numFmtId="164" fontId="4" fillId="2" borderId="0" xfId="2" applyNumberFormat="1" applyFont="1" applyFill="1" applyAlignment="1" applyProtection="1">
      <alignment horizontal="center"/>
    </xf>
    <xf numFmtId="164" fontId="2" fillId="2" borderId="0" xfId="2" applyNumberFormat="1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164" fontId="4" fillId="2" borderId="0" xfId="2" applyNumberFormat="1" applyFont="1" applyFill="1" applyAlignment="1" applyProtection="1">
      <alignment horizontal="right"/>
    </xf>
    <xf numFmtId="0" fontId="9" fillId="0" borderId="8" xfId="2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7" fillId="0" borderId="0" xfId="0" applyFont="1" applyFill="1" applyBorder="1" applyProtection="1"/>
    <xf numFmtId="0" fontId="2" fillId="0" borderId="0" xfId="0" applyFont="1" applyFill="1" applyBorder="1" applyProtection="1"/>
    <xf numFmtId="44" fontId="9" fillId="0" borderId="3" xfId="1" applyFont="1" applyFill="1" applyBorder="1" applyAlignment="1" applyProtection="1">
      <alignment horizontal="center" vertical="center"/>
    </xf>
    <xf numFmtId="44" fontId="5" fillId="0" borderId="0" xfId="1" applyFont="1" applyFill="1" applyBorder="1" applyAlignment="1" applyProtection="1">
      <alignment horizontal="center" vertical="center"/>
    </xf>
    <xf numFmtId="44" fontId="13" fillId="0" borderId="2" xfId="1" applyFont="1" applyFill="1" applyBorder="1" applyAlignment="1" applyProtection="1">
      <alignment horizontal="center" vertical="center"/>
    </xf>
    <xf numFmtId="44" fontId="9" fillId="0" borderId="4" xfId="1" applyFont="1" applyFill="1" applyBorder="1" applyAlignment="1" applyProtection="1">
      <alignment horizontal="center" vertical="center"/>
    </xf>
    <xf numFmtId="44" fontId="5" fillId="0" borderId="5" xfId="1" applyFont="1" applyFill="1" applyBorder="1" applyAlignment="1" applyProtection="1">
      <alignment horizontal="center" vertical="center"/>
    </xf>
    <xf numFmtId="44" fontId="13" fillId="0" borderId="6" xfId="1" applyFont="1" applyFill="1" applyBorder="1" applyAlignment="1" applyProtection="1">
      <alignment horizontal="center" vertical="center"/>
    </xf>
    <xf numFmtId="0" fontId="2" fillId="2" borderId="0" xfId="2" applyFont="1" applyFill="1" applyBorder="1" applyAlignment="1" applyProtection="1">
      <alignment horizontal="center" vertical="center"/>
    </xf>
    <xf numFmtId="44" fontId="5" fillId="2" borderId="0" xfId="1" applyFont="1" applyFill="1" applyBorder="1" applyAlignment="1" applyProtection="1">
      <alignment horizontal="center" vertical="center"/>
    </xf>
    <xf numFmtId="44" fontId="6" fillId="2" borderId="0" xfId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Protection="1"/>
    <xf numFmtId="44" fontId="9" fillId="0" borderId="3" xfId="1" applyNumberFormat="1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13" fillId="0" borderId="16" xfId="0" applyFont="1" applyFill="1" applyBorder="1" applyAlignment="1" applyProtection="1">
      <alignment horizontal="center" vertical="center"/>
    </xf>
    <xf numFmtId="0" fontId="9" fillId="0" borderId="17" xfId="2" applyFont="1" applyFill="1" applyBorder="1" applyAlignment="1" applyProtection="1">
      <alignment horizontal="center" vertical="center"/>
    </xf>
    <xf numFmtId="0" fontId="7" fillId="2" borderId="0" xfId="0" applyFont="1" applyFill="1" applyBorder="1" applyProtection="1"/>
    <xf numFmtId="0" fontId="9" fillId="0" borderId="18" xfId="2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3" fillId="0" borderId="20" xfId="0" applyFont="1" applyFill="1" applyBorder="1" applyAlignment="1" applyProtection="1">
      <alignment horizontal="center" vertical="center"/>
    </xf>
    <xf numFmtId="44" fontId="13" fillId="2" borderId="23" xfId="1" applyFont="1" applyFill="1" applyBorder="1" applyProtection="1"/>
    <xf numFmtId="0" fontId="21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Protection="1"/>
    <xf numFmtId="0" fontId="8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/>
    <xf numFmtId="44" fontId="9" fillId="2" borderId="21" xfId="1" applyFont="1" applyFill="1" applyBorder="1" applyProtection="1"/>
    <xf numFmtId="44" fontId="7" fillId="2" borderId="22" xfId="1" applyFont="1" applyFill="1" applyBorder="1" applyProtection="1"/>
    <xf numFmtId="0" fontId="7" fillId="0" borderId="0" xfId="3" applyFont="1" applyFill="1" applyBorder="1" applyProtection="1"/>
    <xf numFmtId="0" fontId="1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right" wrapText="1"/>
    </xf>
    <xf numFmtId="0" fontId="8" fillId="0" borderId="0" xfId="0" applyFont="1" applyFill="1" applyAlignment="1" applyProtection="1">
      <alignment horizontal="center"/>
    </xf>
    <xf numFmtId="0" fontId="17" fillId="3" borderId="26" xfId="0" applyFont="1" applyFill="1" applyBorder="1" applyAlignment="1" applyProtection="1">
      <alignment horizontal="center" vertical="center"/>
    </xf>
    <xf numFmtId="0" fontId="17" fillId="3" borderId="27" xfId="0" applyFont="1" applyFill="1" applyBorder="1" applyAlignment="1" applyProtection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0" fontId="19" fillId="2" borderId="0" xfId="2" applyFont="1" applyFill="1" applyBorder="1" applyAlignment="1" applyProtection="1">
      <alignment horizontal="center" wrapText="1"/>
    </xf>
    <xf numFmtId="0" fontId="19" fillId="2" borderId="0" xfId="2" applyFont="1" applyFill="1" applyBorder="1" applyAlignment="1" applyProtection="1">
      <alignment horizontal="center"/>
    </xf>
    <xf numFmtId="0" fontId="10" fillId="2" borderId="0" xfId="0" applyFont="1" applyFill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6" fillId="3" borderId="10" xfId="0" applyFont="1" applyFill="1" applyBorder="1" applyAlignment="1" applyProtection="1">
      <alignment horizontal="center" vertical="center"/>
    </xf>
    <xf numFmtId="0" fontId="16" fillId="3" borderId="11" xfId="0" applyFont="1" applyFill="1" applyBorder="1" applyAlignment="1" applyProtection="1">
      <alignment horizontal="center" vertical="center"/>
    </xf>
    <xf numFmtId="0" fontId="16" fillId="3" borderId="13" xfId="0" applyFont="1" applyFill="1" applyBorder="1" applyAlignment="1" applyProtection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</xf>
    <xf numFmtId="0" fontId="7" fillId="3" borderId="28" xfId="0" applyFont="1" applyFill="1" applyBorder="1" applyAlignment="1" applyProtection="1">
      <alignment horizontal="center" vertical="center"/>
    </xf>
    <xf numFmtId="0" fontId="7" fillId="3" borderId="29" xfId="0" applyFont="1" applyFill="1" applyBorder="1" applyAlignment="1" applyProtection="1">
      <alignment horizontal="center" vertical="center"/>
    </xf>
    <xf numFmtId="0" fontId="15" fillId="2" borderId="0" xfId="3" applyFont="1" applyFill="1" applyAlignment="1" applyProtection="1">
      <alignment horizontal="right" vertical="center"/>
    </xf>
    <xf numFmtId="0" fontId="23" fillId="3" borderId="24" xfId="0" applyFont="1" applyFill="1" applyBorder="1" applyAlignment="1" applyProtection="1">
      <alignment horizontal="center"/>
    </xf>
    <xf numFmtId="0" fontId="23" fillId="3" borderId="25" xfId="0" applyFont="1" applyFill="1" applyBorder="1" applyAlignment="1" applyProtection="1">
      <alignment horizontal="center"/>
    </xf>
    <xf numFmtId="0" fontId="17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Standard_Tabelle1" xfId="2" xr:uid="{6E460A93-2F93-48E5-9EC6-2866C6E6641C}"/>
  </cellStyles>
  <dxfs count="0"/>
  <tableStyles count="0" defaultTableStyle="TableStyleMedium2" defaultPivotStyle="PivotStyleLight16"/>
  <colors>
    <mruColors>
      <color rgb="FFD431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ikarussecurity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1</xdr:col>
      <xdr:colOff>2095500</xdr:colOff>
      <xdr:row>5</xdr:row>
      <xdr:rowOff>149180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CF32C-2BD8-9A67-E4F5-607337608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3248025" cy="806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karussecurity.com/" TargetMode="External"/><Relationship Id="rId7" Type="http://schemas.openxmlformats.org/officeDocument/2006/relationships/hyperlink" Target="https://www.ikarussecurity.com/privatkunden/ikarus-mobile-security/" TargetMode="External"/><Relationship Id="rId2" Type="http://schemas.openxmlformats.org/officeDocument/2006/relationships/hyperlink" Target="https://www.ikarussecurity.com/managed-it-ot-security-solutions/mail-security/" TargetMode="External"/><Relationship Id="rId1" Type="http://schemas.openxmlformats.org/officeDocument/2006/relationships/hyperlink" Target="https://www.ikarussecurity.com/managed-it-ot-security-solutions/ikarus-anti-virus/" TargetMode="External"/><Relationship Id="rId6" Type="http://schemas.openxmlformats.org/officeDocument/2006/relationships/hyperlink" Target="https://www.ikarussecurity.com/managed-it-ot-security-solutions/mobile-management/" TargetMode="External"/><Relationship Id="rId5" Type="http://schemas.openxmlformats.org/officeDocument/2006/relationships/hyperlink" Target="https://www.ikarussecurity.com/privatkunden/ikarus-anti-virus/" TargetMode="External"/><Relationship Id="rId4" Type="http://schemas.openxmlformats.org/officeDocument/2006/relationships/hyperlink" Target="https://www.ikarussecurity.com/managed-it-ot-security-solutions/ikarus-anti-virus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4382-BD96-4879-8952-F657500BB3A0}">
  <dimension ref="A1:R34"/>
  <sheetViews>
    <sheetView tabSelected="1" zoomScaleNormal="100" workbookViewId="0">
      <selection activeCell="M2" sqref="M2"/>
    </sheetView>
  </sheetViews>
  <sheetFormatPr defaultColWidth="0" defaultRowHeight="12.75" zeroHeight="1" x14ac:dyDescent="0.2"/>
  <cols>
    <col min="1" max="1" width="21.42578125" style="2" bestFit="1" customWidth="1"/>
    <col min="2" max="2" width="39.5703125" style="2" bestFit="1" customWidth="1"/>
    <col min="3" max="3" width="8.5703125" style="2" bestFit="1" customWidth="1"/>
    <col min="4" max="4" width="1.42578125" style="36" customWidth="1"/>
    <col min="5" max="5" width="11" style="2" bestFit="1" customWidth="1"/>
    <col min="6" max="7" width="14.28515625" style="2" customWidth="1"/>
    <col min="8" max="8" width="11.140625" style="2" bestFit="1" customWidth="1"/>
    <col min="9" max="10" width="14.28515625" style="2" customWidth="1"/>
    <col min="11" max="11" width="11.140625" style="2" bestFit="1" customWidth="1"/>
    <col min="12" max="13" width="14.28515625" style="2" customWidth="1"/>
    <col min="14" max="14" width="11.5703125" style="2" bestFit="1" customWidth="1"/>
    <col min="15" max="16" width="14.28515625" style="2" customWidth="1"/>
    <col min="17" max="17" width="0.7109375" style="2" hidden="1" customWidth="1"/>
    <col min="18" max="18" width="1.42578125" style="2" customWidth="1"/>
    <col min="19" max="16384" width="11.42578125" style="2" hidden="1"/>
  </cols>
  <sheetData>
    <row r="1" spans="1:17" ht="4.9000000000000004" customHeight="1" thickBot="1" x14ac:dyDescent="0.25">
      <c r="E1" s="46" t="s">
        <v>43</v>
      </c>
      <c r="F1" s="46"/>
      <c r="G1" s="46"/>
      <c r="H1" s="46"/>
      <c r="I1" s="46"/>
      <c r="J1" s="46"/>
      <c r="Q1" s="3"/>
    </row>
    <row r="2" spans="1:17" ht="29.45" customHeight="1" thickTop="1" thickBot="1" x14ac:dyDescent="0.25">
      <c r="E2" s="46"/>
      <c r="F2" s="46"/>
      <c r="G2" s="46"/>
      <c r="H2" s="46"/>
      <c r="I2" s="46"/>
      <c r="J2" s="46"/>
      <c r="K2" s="54" t="s">
        <v>0</v>
      </c>
      <c r="L2" s="55"/>
      <c r="M2" s="1">
        <v>20</v>
      </c>
      <c r="N2" s="55" t="s">
        <v>1</v>
      </c>
      <c r="O2" s="55"/>
      <c r="P2" s="1">
        <v>10</v>
      </c>
      <c r="Q2" s="3"/>
    </row>
    <row r="3" spans="1:17" ht="13.15" customHeight="1" thickTop="1" x14ac:dyDescent="0.2">
      <c r="E3" s="46"/>
      <c r="F3" s="46"/>
      <c r="G3" s="46"/>
      <c r="H3" s="46"/>
      <c r="I3" s="46"/>
      <c r="J3" s="46"/>
      <c r="K3" s="4"/>
      <c r="L3" s="5"/>
      <c r="M3" s="4"/>
      <c r="N3" s="4"/>
      <c r="O3" s="5"/>
      <c r="P3" s="3"/>
      <c r="Q3" s="3"/>
    </row>
    <row r="4" spans="1:17" ht="12.75" hidden="1" customHeight="1" thickTop="1" x14ac:dyDescent="0.2">
      <c r="E4" s="6"/>
      <c r="F4" s="6"/>
      <c r="G4" s="6"/>
      <c r="H4" s="6"/>
      <c r="I4" s="5"/>
      <c r="J4" s="4"/>
      <c r="K4" s="4"/>
      <c r="L4" s="5"/>
      <c r="M4" s="4"/>
      <c r="N4" s="4"/>
      <c r="O4" s="5"/>
      <c r="P4" s="4"/>
      <c r="Q4" s="3"/>
    </row>
    <row r="5" spans="1:17" ht="5.45" customHeight="1" thickBot="1" x14ac:dyDescent="0.25">
      <c r="E5" s="4"/>
      <c r="F5" s="5"/>
      <c r="G5" s="4"/>
      <c r="H5" s="4"/>
      <c r="I5" s="5"/>
      <c r="J5" s="4"/>
      <c r="K5" s="4"/>
      <c r="L5" s="5"/>
      <c r="M5" s="4"/>
      <c r="N5" s="4"/>
      <c r="O5" s="5"/>
      <c r="P5" s="7"/>
      <c r="Q5" s="3"/>
    </row>
    <row r="6" spans="1:17" ht="25.5" customHeight="1" thickTop="1" thickBot="1" x14ac:dyDescent="0.25">
      <c r="A6" s="65" t="s">
        <v>18</v>
      </c>
      <c r="B6" s="65" t="s">
        <v>9</v>
      </c>
      <c r="C6" s="48" t="s">
        <v>25</v>
      </c>
      <c r="D6" s="37"/>
      <c r="E6" s="56" t="s">
        <v>2</v>
      </c>
      <c r="F6" s="57"/>
      <c r="G6" s="58"/>
      <c r="H6" s="56" t="s">
        <v>3</v>
      </c>
      <c r="I6" s="57"/>
      <c r="J6" s="58"/>
      <c r="K6" s="56" t="s">
        <v>4</v>
      </c>
      <c r="L6" s="57"/>
      <c r="M6" s="59"/>
      <c r="N6" s="56" t="s">
        <v>5</v>
      </c>
      <c r="O6" s="57"/>
      <c r="P6" s="59"/>
      <c r="Q6" s="3"/>
    </row>
    <row r="7" spans="1:17" ht="15.75" thickTop="1" x14ac:dyDescent="0.2">
      <c r="A7" s="65"/>
      <c r="B7" s="65"/>
      <c r="C7" s="48"/>
      <c r="D7" s="37"/>
      <c r="E7" s="29" t="s">
        <v>6</v>
      </c>
      <c r="F7" s="27" t="s">
        <v>7</v>
      </c>
      <c r="G7" s="28" t="s">
        <v>8</v>
      </c>
      <c r="H7" s="8" t="s">
        <v>6</v>
      </c>
      <c r="I7" s="9" t="s">
        <v>7</v>
      </c>
      <c r="J7" s="10" t="s">
        <v>8</v>
      </c>
      <c r="K7" s="8" t="s">
        <v>6</v>
      </c>
      <c r="L7" s="9" t="s">
        <v>7</v>
      </c>
      <c r="M7" s="10" t="s">
        <v>8</v>
      </c>
      <c r="N7" s="8" t="s">
        <v>6</v>
      </c>
      <c r="O7" s="9" t="s">
        <v>7</v>
      </c>
      <c r="P7" s="10" t="s">
        <v>8</v>
      </c>
      <c r="Q7" s="11"/>
    </row>
    <row r="8" spans="1:17" ht="15" x14ac:dyDescent="0.2">
      <c r="A8" s="12" t="s">
        <v>10</v>
      </c>
      <c r="B8" s="12" t="s">
        <v>19</v>
      </c>
      <c r="C8" s="41" t="s">
        <v>39</v>
      </c>
      <c r="D8" s="38"/>
      <c r="E8" s="14">
        <v>42</v>
      </c>
      <c r="F8" s="15">
        <f>E8*$M$2</f>
        <v>840</v>
      </c>
      <c r="G8" s="16">
        <f>F8*(100-$P$2)/100</f>
        <v>756</v>
      </c>
      <c r="H8" s="26">
        <f>$E8*VLOOKUP(VLOOKUP($A8,Berechnung!$F:$G,2,0),Berechnung!$A:$D,2,0)</f>
        <v>58.8</v>
      </c>
      <c r="I8" s="15">
        <f>H8*$M$2</f>
        <v>1176</v>
      </c>
      <c r="J8" s="16">
        <f>I8*(100-$P$2)/100</f>
        <v>1058.4000000000001</v>
      </c>
      <c r="K8" s="14">
        <f>$E8*VLOOKUP(VLOOKUP($A8,Berechnung!$F:$G,2,0),Berechnung!$A:$D,3,0)</f>
        <v>67.2</v>
      </c>
      <c r="L8" s="15">
        <f>K8*$M$2</f>
        <v>1344</v>
      </c>
      <c r="M8" s="16">
        <f>L8*(100-$P$2)/100</f>
        <v>1209.5999999999999</v>
      </c>
      <c r="N8" s="14">
        <f>$E8*VLOOKUP(VLOOKUP($A8,Berechnung!$F:$G,2,0),Berechnung!$A:$D,4,0)</f>
        <v>84</v>
      </c>
      <c r="O8" s="15">
        <f>N8*$M$2</f>
        <v>1680</v>
      </c>
      <c r="P8" s="16">
        <f>O8*(100-$P$2)/100</f>
        <v>1512</v>
      </c>
      <c r="Q8" s="11"/>
    </row>
    <row r="9" spans="1:17" ht="15" x14ac:dyDescent="0.2">
      <c r="A9" s="12" t="s">
        <v>11</v>
      </c>
      <c r="B9" s="12" t="s">
        <v>21</v>
      </c>
      <c r="C9" s="41"/>
      <c r="D9" s="38"/>
      <c r="E9" s="14">
        <v>46.2</v>
      </c>
      <c r="F9" s="15">
        <f t="shared" ref="F9:F14" si="0">E9*$M$2</f>
        <v>924</v>
      </c>
      <c r="G9" s="16">
        <f t="shared" ref="G9:G14" si="1">F9*(100-$P$2)/100</f>
        <v>831.6</v>
      </c>
      <c r="H9" s="14">
        <f>$E9*VLOOKUP(VLOOKUP($A9,Berechnung!$F:$G,2,0),Berechnung!$A:$D,2,0)</f>
        <v>78.540000000000006</v>
      </c>
      <c r="I9" s="15">
        <f t="shared" ref="I9:I14" si="2">H9*$M$2</f>
        <v>1570.8000000000002</v>
      </c>
      <c r="J9" s="16">
        <f t="shared" ref="J9:J14" si="3">I9*(100-$P$2)/100</f>
        <v>1413.7200000000003</v>
      </c>
      <c r="K9" s="14">
        <f>$E9*VLOOKUP(VLOOKUP($A9,Berechnung!$F:$G,2,0),Berechnung!$A:$D,3,0)</f>
        <v>106.26</v>
      </c>
      <c r="L9" s="15">
        <f t="shared" ref="L9:L14" si="4">K9*$M$2</f>
        <v>2125.2000000000003</v>
      </c>
      <c r="M9" s="16">
        <f t="shared" ref="M9:M14" si="5">L9*(100-$P$2)/100</f>
        <v>1912.6800000000003</v>
      </c>
      <c r="N9" s="14">
        <f>$E9*VLOOKUP(VLOOKUP($A9,Berechnung!$F:$G,2,0),Berechnung!$A:$D,4,0)</f>
        <v>147.84</v>
      </c>
      <c r="O9" s="15">
        <f t="shared" ref="O9:O14" si="6">N9*$M$2</f>
        <v>2956.8</v>
      </c>
      <c r="P9" s="16">
        <f t="shared" ref="P9:P14" si="7">O9*(100-$P$2)/100</f>
        <v>2661.12</v>
      </c>
      <c r="Q9" s="11"/>
    </row>
    <row r="10" spans="1:17" ht="15" x14ac:dyDescent="0.2">
      <c r="A10" s="12" t="s">
        <v>12</v>
      </c>
      <c r="B10" s="12" t="s">
        <v>23</v>
      </c>
      <c r="C10" s="41" t="s">
        <v>39</v>
      </c>
      <c r="D10" s="38"/>
      <c r="E10" s="14">
        <v>76.800000000000011</v>
      </c>
      <c r="F10" s="15">
        <f t="shared" si="0"/>
        <v>1536.0000000000002</v>
      </c>
      <c r="G10" s="16">
        <f t="shared" si="1"/>
        <v>1382.4000000000003</v>
      </c>
      <c r="H10" s="14">
        <f>$E10*VLOOKUP(VLOOKUP($A10,Berechnung!$F:$G,2,0),Berechnung!$A:$D,2,0)</f>
        <v>130.56</v>
      </c>
      <c r="I10" s="15">
        <f t="shared" si="2"/>
        <v>2611.1999999999998</v>
      </c>
      <c r="J10" s="16">
        <f t="shared" si="3"/>
        <v>2350.08</v>
      </c>
      <c r="K10" s="14">
        <f>$E10*VLOOKUP(VLOOKUP($A10,Berechnung!$F:$G,2,0),Berechnung!$A:$D,3,0)</f>
        <v>176.64000000000001</v>
      </c>
      <c r="L10" s="15">
        <f t="shared" si="4"/>
        <v>3532.8</v>
      </c>
      <c r="M10" s="16">
        <f t="shared" si="5"/>
        <v>3179.52</v>
      </c>
      <c r="N10" s="14">
        <f>$E10*VLOOKUP(VLOOKUP($A10,Berechnung!$F:$G,2,0),Berechnung!$A:$D,4,0)</f>
        <v>245.76000000000005</v>
      </c>
      <c r="O10" s="15">
        <f t="shared" si="6"/>
        <v>4915.2000000000007</v>
      </c>
      <c r="P10" s="16">
        <f t="shared" si="7"/>
        <v>4423.68</v>
      </c>
      <c r="Q10" s="11"/>
    </row>
    <row r="11" spans="1:17" ht="15" x14ac:dyDescent="0.2">
      <c r="A11" s="12" t="s">
        <v>15</v>
      </c>
      <c r="B11" s="45" t="s">
        <v>24</v>
      </c>
      <c r="C11" s="41"/>
      <c r="D11" s="38"/>
      <c r="E11" s="14">
        <v>33.599999999999994</v>
      </c>
      <c r="F11" s="15">
        <f t="shared" si="0"/>
        <v>671.99999999999989</v>
      </c>
      <c r="G11" s="16">
        <f t="shared" si="1"/>
        <v>604.79999999999995</v>
      </c>
      <c r="H11" s="14">
        <f>$E11*VLOOKUP(VLOOKUP($A11,Berechnung!$F:$G,2,0),Berechnung!$A:$D,2,0)</f>
        <v>47.039999999999992</v>
      </c>
      <c r="I11" s="15">
        <f t="shared" si="2"/>
        <v>940.79999999999984</v>
      </c>
      <c r="J11" s="16">
        <f t="shared" si="3"/>
        <v>846.7199999999998</v>
      </c>
      <c r="K11" s="14">
        <f>$E11*VLOOKUP(VLOOKUP($A11,Berechnung!$F:$G,2,0),Berechnung!$A:$D,3,0)</f>
        <v>53.759999999999991</v>
      </c>
      <c r="L11" s="15">
        <f t="shared" si="4"/>
        <v>1075.1999999999998</v>
      </c>
      <c r="M11" s="16">
        <f t="shared" si="5"/>
        <v>967.67999999999984</v>
      </c>
      <c r="N11" s="14">
        <f>$E11*VLOOKUP(VLOOKUP($A11,Berechnung!$F:$G,2,0),Berechnung!$A:$D,4,0)</f>
        <v>67.199999999999989</v>
      </c>
      <c r="O11" s="15">
        <f t="shared" si="6"/>
        <v>1343.9999999999998</v>
      </c>
      <c r="P11" s="16">
        <f t="shared" si="7"/>
        <v>1209.5999999999999</v>
      </c>
      <c r="Q11" s="11"/>
    </row>
    <row r="12" spans="1:17" ht="15" x14ac:dyDescent="0.2">
      <c r="A12" s="12" t="s">
        <v>16</v>
      </c>
      <c r="B12" s="45" t="s">
        <v>40</v>
      </c>
      <c r="C12" s="41"/>
      <c r="D12" s="38"/>
      <c r="E12" s="14">
        <v>33.599999999999994</v>
      </c>
      <c r="F12" s="15">
        <f t="shared" si="0"/>
        <v>671.99999999999989</v>
      </c>
      <c r="G12" s="16">
        <f t="shared" si="1"/>
        <v>604.79999999999995</v>
      </c>
      <c r="H12" s="14">
        <f>$E12*VLOOKUP(VLOOKUP($A12,Berechnung!$F:$G,2,0),Berechnung!$A:$D,2,0)</f>
        <v>47.039999999999992</v>
      </c>
      <c r="I12" s="15">
        <f t="shared" si="2"/>
        <v>940.79999999999984</v>
      </c>
      <c r="J12" s="16">
        <f t="shared" si="3"/>
        <v>846.7199999999998</v>
      </c>
      <c r="K12" s="14">
        <f>$E12*VLOOKUP(VLOOKUP($A12,Berechnung!$F:$G,2,0),Berechnung!$A:$D,3,0)</f>
        <v>53.759999999999991</v>
      </c>
      <c r="L12" s="15">
        <f t="shared" si="4"/>
        <v>1075.1999999999998</v>
      </c>
      <c r="M12" s="16">
        <f t="shared" si="5"/>
        <v>967.67999999999984</v>
      </c>
      <c r="N12" s="14">
        <f>$E12*VLOOKUP(VLOOKUP($A12,Berechnung!$F:$G,2,0),Berechnung!$A:$D,4,0)</f>
        <v>67.199999999999989</v>
      </c>
      <c r="O12" s="15">
        <f t="shared" si="6"/>
        <v>1343.9999999999998</v>
      </c>
      <c r="P12" s="16">
        <f t="shared" si="7"/>
        <v>1209.5999999999999</v>
      </c>
      <c r="Q12" s="11"/>
    </row>
    <row r="13" spans="1:17" ht="15" x14ac:dyDescent="0.2">
      <c r="A13" s="12" t="s">
        <v>13</v>
      </c>
      <c r="B13" s="45" t="s">
        <v>41</v>
      </c>
      <c r="C13" s="41"/>
      <c r="D13" s="38"/>
      <c r="E13" s="14">
        <v>66</v>
      </c>
      <c r="F13" s="15">
        <f t="shared" si="0"/>
        <v>1320</v>
      </c>
      <c r="G13" s="16">
        <f t="shared" si="1"/>
        <v>1188</v>
      </c>
      <c r="H13" s="14">
        <f>$E13*VLOOKUP(VLOOKUP($A13,Berechnung!$F:$G,2,0),Berechnung!$A:$D,2,0)</f>
        <v>112.2</v>
      </c>
      <c r="I13" s="15">
        <f t="shared" si="2"/>
        <v>2244</v>
      </c>
      <c r="J13" s="16">
        <f t="shared" si="3"/>
        <v>2019.6</v>
      </c>
      <c r="K13" s="14">
        <f>$E13*VLOOKUP(VLOOKUP($A13,Berechnung!$F:$G,2,0),Berechnung!$A:$D,3,0)</f>
        <v>151.79999999999998</v>
      </c>
      <c r="L13" s="15">
        <f t="shared" si="4"/>
        <v>3035.9999999999995</v>
      </c>
      <c r="M13" s="16">
        <f t="shared" si="5"/>
        <v>2732.3999999999996</v>
      </c>
      <c r="N13" s="14">
        <f>$E13*VLOOKUP(VLOOKUP($A13,Berechnung!$F:$G,2,0),Berechnung!$A:$D,4,0)</f>
        <v>211.20000000000002</v>
      </c>
      <c r="O13" s="15">
        <f t="shared" si="6"/>
        <v>4224</v>
      </c>
      <c r="P13" s="16">
        <f t="shared" si="7"/>
        <v>3801.6</v>
      </c>
      <c r="Q13" s="11"/>
    </row>
    <row r="14" spans="1:17" ht="15.75" thickBot="1" x14ac:dyDescent="0.25">
      <c r="A14" s="12" t="s">
        <v>14</v>
      </c>
      <c r="B14" s="45" t="s">
        <v>38</v>
      </c>
      <c r="C14" s="41"/>
      <c r="D14" s="38"/>
      <c r="E14" s="17">
        <v>9</v>
      </c>
      <c r="F14" s="18">
        <f t="shared" si="0"/>
        <v>180</v>
      </c>
      <c r="G14" s="19">
        <f t="shared" si="1"/>
        <v>162</v>
      </c>
      <c r="H14" s="17">
        <f>$E14*VLOOKUP(VLOOKUP($A14,Berechnung!$F:$G,2,0),Berechnung!$A:$D,2,0)</f>
        <v>12.6</v>
      </c>
      <c r="I14" s="18">
        <f t="shared" si="2"/>
        <v>252</v>
      </c>
      <c r="J14" s="19">
        <f t="shared" si="3"/>
        <v>226.8</v>
      </c>
      <c r="K14" s="17">
        <f>$E14*VLOOKUP(VLOOKUP($A14,Berechnung!$F:$G,2,0),Berechnung!$A:$D,3,0)</f>
        <v>14.4</v>
      </c>
      <c r="L14" s="18">
        <f t="shared" si="4"/>
        <v>288</v>
      </c>
      <c r="M14" s="19">
        <f t="shared" si="5"/>
        <v>259.2</v>
      </c>
      <c r="N14" s="17">
        <f>$E14*VLOOKUP(VLOOKUP($A14,Berechnung!$F:$G,2,0),Berechnung!$A:$D,4,0)</f>
        <v>18</v>
      </c>
      <c r="O14" s="18">
        <f t="shared" si="6"/>
        <v>360</v>
      </c>
      <c r="P14" s="19">
        <f t="shared" si="7"/>
        <v>324</v>
      </c>
      <c r="Q14" s="11"/>
    </row>
    <row r="15" spans="1:17" ht="7.5" customHeight="1" x14ac:dyDescent="0.2">
      <c r="E15" s="20"/>
      <c r="F15" s="21"/>
      <c r="G15" s="22"/>
      <c r="H15" s="20"/>
      <c r="I15" s="23"/>
      <c r="J15" s="24"/>
      <c r="K15" s="20"/>
      <c r="L15" s="23"/>
      <c r="M15" s="24"/>
      <c r="N15" s="20"/>
      <c r="O15" s="23"/>
      <c r="P15" s="24"/>
    </row>
    <row r="16" spans="1:17" ht="22.5" customHeight="1" x14ac:dyDescent="0.2">
      <c r="C16" s="25"/>
      <c r="D16" s="39"/>
      <c r="E16" s="52" t="s">
        <v>34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ht="15" customHeight="1" x14ac:dyDescent="0.2">
      <c r="C17" s="25"/>
      <c r="D17" s="40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 ht="15" customHeight="1" x14ac:dyDescent="0.2">
      <c r="B18" s="25"/>
      <c r="C18" s="25"/>
      <c r="D18" s="40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ht="15" customHeight="1" x14ac:dyDescent="0.2">
      <c r="B19" s="25"/>
      <c r="C19" s="25"/>
      <c r="D19" s="40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ht="7.5" customHeight="1" thickBot="1" x14ac:dyDescent="0.25">
      <c r="B20" s="25"/>
      <c r="E20" s="20"/>
      <c r="F20" s="21"/>
      <c r="G20" s="22"/>
      <c r="H20" s="20"/>
      <c r="I20" s="23"/>
      <c r="J20" s="24"/>
      <c r="K20" s="20"/>
      <c r="L20" s="23"/>
      <c r="M20" s="24"/>
      <c r="N20" s="20"/>
      <c r="O20" s="23"/>
      <c r="P20" s="24"/>
    </row>
    <row r="21" spans="1:16" ht="27" customHeight="1" thickTop="1" thickBot="1" x14ac:dyDescent="0.25">
      <c r="A21" s="49" t="s">
        <v>26</v>
      </c>
      <c r="B21" s="50"/>
      <c r="E21" s="51" t="s">
        <v>2</v>
      </c>
      <c r="F21" s="51"/>
      <c r="G21" s="51"/>
      <c r="H21" s="51" t="s">
        <v>3</v>
      </c>
      <c r="I21" s="51"/>
      <c r="J21" s="51"/>
      <c r="K21" s="51" t="s">
        <v>4</v>
      </c>
      <c r="L21" s="51"/>
      <c r="M21" s="51"/>
      <c r="N21" s="51" t="s">
        <v>5</v>
      </c>
      <c r="O21" s="51"/>
      <c r="P21" s="51"/>
    </row>
    <row r="22" spans="1:16" s="25" customFormat="1" ht="15" customHeight="1" thickTop="1" x14ac:dyDescent="0.2">
      <c r="A22" s="60" t="s">
        <v>36</v>
      </c>
      <c r="B22" s="61"/>
      <c r="C22" s="30"/>
      <c r="D22" s="30"/>
      <c r="E22" s="31" t="s">
        <v>6</v>
      </c>
      <c r="F22" s="32" t="s">
        <v>7</v>
      </c>
      <c r="G22" s="33" t="s">
        <v>8</v>
      </c>
      <c r="H22" s="31" t="s">
        <v>6</v>
      </c>
      <c r="I22" s="32" t="s">
        <v>7</v>
      </c>
      <c r="J22" s="33" t="s">
        <v>8</v>
      </c>
      <c r="K22" s="31" t="s">
        <v>6</v>
      </c>
      <c r="L22" s="32" t="s">
        <v>7</v>
      </c>
      <c r="M22" s="33" t="s">
        <v>8</v>
      </c>
      <c r="N22" s="31" t="s">
        <v>6</v>
      </c>
      <c r="O22" s="32" t="s">
        <v>7</v>
      </c>
      <c r="P22" s="33" t="s">
        <v>8</v>
      </c>
    </row>
    <row r="23" spans="1:16" s="25" customFormat="1" ht="15.75" thickBot="1" x14ac:dyDescent="0.3">
      <c r="A23" s="63" t="s">
        <v>42</v>
      </c>
      <c r="B23" s="64"/>
      <c r="C23" s="42"/>
      <c r="D23" s="35"/>
      <c r="E23" s="43">
        <f>ROUND(IFERROR(SUMIF($C$8:$C$11,"Ja",E8:E11)*VLOOKUP(COUNTIF($C$8:$C$11,"Ja"),Berechnung!$I:$J,2,1),0)+SUMIF($C$12:$C$14,"Ja",E12:E14),2)</f>
        <v>89.1</v>
      </c>
      <c r="F23" s="44">
        <f>E23*$M$2</f>
        <v>1782</v>
      </c>
      <c r="G23" s="34">
        <f>F23*(100-$P$2)/100</f>
        <v>1603.8</v>
      </c>
      <c r="H23" s="43">
        <f>ROUND(IFERROR(SUMIF($C$8:$C$11,"Ja",H8:H11)*VLOOKUP(COUNTIF($C$8:$C$11,"Ja"),Berechnung!$I:$J,2,1),0)+SUMIF($C$12:$C$14,"Ja",H12:H14),2)</f>
        <v>142.02000000000001</v>
      </c>
      <c r="I23" s="44">
        <f>H23*$M$2</f>
        <v>2840.4</v>
      </c>
      <c r="J23" s="34">
        <f>I23*(100-$P$2)/100</f>
        <v>2556.36</v>
      </c>
      <c r="K23" s="43">
        <f>ROUND(IFERROR(SUMIF($C$8:$C$11,"Ja",K8:K11)*VLOOKUP(COUNTIF($C$8:$C$11,"Ja"),Berechnung!$I:$J,2,1),0)+SUMIF($C$12:$C$14,"Ja",K12:K14),2)</f>
        <v>182.88</v>
      </c>
      <c r="L23" s="44">
        <f t="shared" ref="L23" si="8">K23*$M$2</f>
        <v>3657.6</v>
      </c>
      <c r="M23" s="34">
        <f>L23*(100-$P$2)/100</f>
        <v>3291.84</v>
      </c>
      <c r="N23" s="43">
        <f>ROUND(IFERROR(SUMIF($C$8:$C$11,"Ja",N8:N11)*VLOOKUP(COUNTIF($C$8:$C$11,"Ja"),Berechnung!$I:$J,2,1),0)+SUMIF($C$12:$C$14,"Ja",N12:N14),2)</f>
        <v>247.32</v>
      </c>
      <c r="O23" s="44">
        <f t="shared" ref="O23" si="9">N23*$M$2</f>
        <v>4946.3999999999996</v>
      </c>
      <c r="P23" s="34">
        <f>O23*(100-$P$2)/100</f>
        <v>4451.7599999999993</v>
      </c>
    </row>
    <row r="24" spans="1:16" s="25" customFormat="1" ht="15" thickTop="1" x14ac:dyDescent="0.2">
      <c r="A24" s="2"/>
      <c r="C24" s="30"/>
      <c r="D24" s="30"/>
    </row>
    <row r="25" spans="1:16" s="25" customFormat="1" ht="14.25" x14ac:dyDescent="0.2">
      <c r="A25" s="2"/>
      <c r="D25" s="30"/>
    </row>
    <row r="26" spans="1:16" s="25" customFormat="1" ht="14.25" x14ac:dyDescent="0.2">
      <c r="A26" s="2"/>
      <c r="D26" s="30"/>
    </row>
    <row r="27" spans="1:16" s="25" customFormat="1" ht="14.25" x14ac:dyDescent="0.2">
      <c r="A27" s="2"/>
      <c r="D27" s="30"/>
    </row>
    <row r="28" spans="1:16" s="25" customFormat="1" ht="14.25" x14ac:dyDescent="0.2">
      <c r="A28" s="2"/>
      <c r="D28" s="30"/>
    </row>
    <row r="29" spans="1:16" s="25" customFormat="1" ht="14.25" x14ac:dyDescent="0.2">
      <c r="A29" s="2"/>
      <c r="D29" s="30"/>
    </row>
    <row r="30" spans="1:16" x14ac:dyDescent="0.2"/>
    <row r="31" spans="1:16" x14ac:dyDescent="0.2">
      <c r="A31" s="47" t="s">
        <v>37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6" x14ac:dyDescent="0.2">
      <c r="A32" s="47" t="s">
        <v>35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3:16" x14ac:dyDescent="0.2">
      <c r="M33" s="62" t="s">
        <v>17</v>
      </c>
      <c r="N33" s="62"/>
      <c r="O33" s="62"/>
      <c r="P33" s="62"/>
    </row>
    <row r="34" spans="13:16" x14ac:dyDescent="0.2"/>
  </sheetData>
  <sheetProtection algorithmName="SHA-512" hashValue="iVQ/e4spJl05Eft4deUGlwkpFu9vfRwNCH4M8wOFh+TtWSb//uWNBs6KTQP6eDU2kG3VNDWLGhvraMGmXER7Eg==" saltValue="oiODXWexzRYZ/SeW7gC5aQ==" spinCount="100000" sheet="1" objects="1" scenarios="1"/>
  <protectedRanges>
    <protectedRange sqref="P2" name="Bereich2"/>
    <protectedRange sqref="M2" name="Bereich1"/>
  </protectedRanges>
  <mergeCells count="21">
    <mergeCell ref="M33:P33"/>
    <mergeCell ref="N6:P6"/>
    <mergeCell ref="A23:B23"/>
    <mergeCell ref="A31:P31"/>
    <mergeCell ref="A6:A7"/>
    <mergeCell ref="B6:B7"/>
    <mergeCell ref="E1:J3"/>
    <mergeCell ref="A32:P32"/>
    <mergeCell ref="C6:C7"/>
    <mergeCell ref="A21:B21"/>
    <mergeCell ref="E21:G21"/>
    <mergeCell ref="H21:J21"/>
    <mergeCell ref="K21:M21"/>
    <mergeCell ref="N21:P21"/>
    <mergeCell ref="E16:P19"/>
    <mergeCell ref="K2:L2"/>
    <mergeCell ref="N2:O2"/>
    <mergeCell ref="E6:G6"/>
    <mergeCell ref="H6:J6"/>
    <mergeCell ref="K6:M6"/>
    <mergeCell ref="A22:B22"/>
  </mergeCells>
  <phoneticPr fontId="20" type="noConversion"/>
  <dataValidations count="3">
    <dataValidation type="list" allowBlank="1" showInputMessage="1" showErrorMessage="1" sqref="C8:D14" xr:uid="{4A57119D-91D3-4B55-BA41-40E9FC73865A}">
      <formula1>"Ja,Nein"</formula1>
    </dataValidation>
    <dataValidation type="whole" operator="greaterThanOrEqual" allowBlank="1" showInputMessage="1" showErrorMessage="1" sqref="M2" xr:uid="{C4BDF711-4F5F-4C3A-9D2F-A12ACF0FDFD2}">
      <formula1>0</formula1>
    </dataValidation>
    <dataValidation type="whole" allowBlank="1" showInputMessage="1" showErrorMessage="1" sqref="P2" xr:uid="{18C55C6B-CF66-476B-93B2-72D6E4D6B245}">
      <formula1>0</formula1>
      <formula2>100</formula2>
    </dataValidation>
  </dataValidations>
  <hyperlinks>
    <hyperlink ref="B8" r:id="rId1" display="https://www.ikarussecurity.com/managed-it-ot-security-solutions/ikarus-anti-virus/" xr:uid="{5804DC51-09D9-419C-AD2F-595F840E3530}"/>
    <hyperlink ref="B9:B10" r:id="rId2" display="https://www.ikarussecurity.com/managed-it-ot-security-solutions/mail-security/" xr:uid="{E852A2E3-0E6F-407F-BE7A-D4E1EDAA5EB5}"/>
    <hyperlink ref="M33" r:id="rId3" xr:uid="{9A39F868-7756-4459-9CC5-0D343845C56C}"/>
    <hyperlink ref="B11" r:id="rId4" xr:uid="{919BFAD6-9EE2-4AD9-8920-434D53DDEB50}"/>
    <hyperlink ref="B12" r:id="rId5" xr:uid="{816AB0D7-F9C2-4530-AD89-8D062DB197BE}"/>
    <hyperlink ref="B13" r:id="rId6" xr:uid="{1F57B44D-4CBF-4F4F-8A31-D74ED8770B70}"/>
    <hyperlink ref="B14" r:id="rId7" xr:uid="{C3BE97F1-D259-4DBF-9659-1D3F70936D50}"/>
  </hyperlinks>
  <pageMargins left="0.7" right="0.7" top="0.75" bottom="0.75" header="0.3" footer="0.3"/>
  <pageSetup paperSize="9" scale="56" orientation="landscape" verticalDpi="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5A27-F171-46C3-9A24-A08552FDB42E}">
  <dimension ref="A1:J8"/>
  <sheetViews>
    <sheetView workbookViewId="0">
      <selection activeCell="G6" sqref="G6"/>
    </sheetView>
  </sheetViews>
  <sheetFormatPr defaultRowHeight="15" x14ac:dyDescent="0.25"/>
  <cols>
    <col min="1" max="1" width="10" bestFit="1" customWidth="1"/>
    <col min="2" max="4" width="4" bestFit="1" customWidth="1"/>
    <col min="6" max="6" width="18.5703125" bestFit="1" customWidth="1"/>
    <col min="7" max="7" width="10.28515625" bestFit="1" customWidth="1"/>
    <col min="9" max="9" width="15.7109375" bestFit="1" customWidth="1"/>
    <col min="10" max="10" width="14.28515625" bestFit="1" customWidth="1"/>
  </cols>
  <sheetData>
    <row r="1" spans="1:10" x14ac:dyDescent="0.25">
      <c r="A1" s="66" t="s">
        <v>27</v>
      </c>
      <c r="B1" s="66"/>
      <c r="C1" s="66"/>
      <c r="D1" s="66"/>
      <c r="F1" s="66" t="s">
        <v>31</v>
      </c>
      <c r="G1" s="66"/>
      <c r="I1" s="66" t="s">
        <v>26</v>
      </c>
      <c r="J1" s="66"/>
    </row>
    <row r="2" spans="1:10" x14ac:dyDescent="0.25">
      <c r="B2" t="s">
        <v>28</v>
      </c>
      <c r="C2" t="s">
        <v>29</v>
      </c>
      <c r="D2" t="s">
        <v>30</v>
      </c>
      <c r="F2" t="s">
        <v>10</v>
      </c>
      <c r="G2" t="s">
        <v>20</v>
      </c>
      <c r="I2" t="s">
        <v>32</v>
      </c>
      <c r="J2" t="s">
        <v>33</v>
      </c>
    </row>
    <row r="3" spans="1:10" x14ac:dyDescent="0.25">
      <c r="A3" s="13" t="s">
        <v>20</v>
      </c>
      <c r="B3">
        <v>1.4</v>
      </c>
      <c r="C3">
        <v>1.6</v>
      </c>
      <c r="D3">
        <v>2</v>
      </c>
      <c r="F3" t="s">
        <v>11</v>
      </c>
      <c r="G3" t="s">
        <v>22</v>
      </c>
      <c r="I3">
        <v>1</v>
      </c>
      <c r="J3">
        <v>1</v>
      </c>
    </row>
    <row r="4" spans="1:10" x14ac:dyDescent="0.25">
      <c r="A4" s="13" t="s">
        <v>22</v>
      </c>
      <c r="B4">
        <v>1.7</v>
      </c>
      <c r="C4">
        <v>2.2999999999999998</v>
      </c>
      <c r="D4">
        <v>3.2</v>
      </c>
      <c r="F4" t="s">
        <v>12</v>
      </c>
      <c r="G4" t="s">
        <v>22</v>
      </c>
      <c r="I4">
        <v>2</v>
      </c>
      <c r="J4">
        <v>0.75</v>
      </c>
    </row>
    <row r="5" spans="1:10" x14ac:dyDescent="0.25">
      <c r="F5" t="s">
        <v>13</v>
      </c>
      <c r="G5" t="s">
        <v>22</v>
      </c>
    </row>
    <row r="6" spans="1:10" x14ac:dyDescent="0.25">
      <c r="F6" t="s">
        <v>14</v>
      </c>
      <c r="G6" t="s">
        <v>20</v>
      </c>
    </row>
    <row r="7" spans="1:10" x14ac:dyDescent="0.25">
      <c r="F7" t="s">
        <v>15</v>
      </c>
      <c r="G7" t="s">
        <v>20</v>
      </c>
    </row>
    <row r="8" spans="1:10" x14ac:dyDescent="0.25">
      <c r="F8" t="s">
        <v>16</v>
      </c>
      <c r="G8" t="s">
        <v>20</v>
      </c>
    </row>
  </sheetData>
  <mergeCells count="3">
    <mergeCell ref="A1:D1"/>
    <mergeCell ref="F1:G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Kalkulator</vt:lpstr>
      <vt:lpstr>Berechnung</vt:lpstr>
      <vt:lpstr>Kalkulator!Print_Area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Jurkovic</dc:creator>
  <cp:lastModifiedBy>Michael Jurkovic</cp:lastModifiedBy>
  <dcterms:created xsi:type="dcterms:W3CDTF">2022-05-10T12:22:43Z</dcterms:created>
  <dcterms:modified xsi:type="dcterms:W3CDTF">2022-07-07T07:53:50Z</dcterms:modified>
</cp:coreProperties>
</file>